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Password="D5E4" lockStructure="1"/>
  <bookViews>
    <workbookView xWindow="-45" yWindow="15" windowWidth="20730" windowHeight="11700" tabRatio="601"/>
  </bookViews>
  <sheets>
    <sheet name="Lease Proposal" sheetId="6" r:id="rId1"/>
    <sheet name="COF All - Update Here" sheetId="8" state="hidden" r:id="rId2"/>
    <sheet name="Application" sheetId="9" state="hidden" r:id="rId3"/>
    <sheet name="Lease Factors" sheetId="7" r:id="rId4"/>
  </sheets>
  <definedNames>
    <definedName name="\i">#N/A</definedName>
    <definedName name="\z">#REF!</definedName>
    <definedName name="_Fill" hidden="1">#REF!</definedName>
    <definedName name="A">#N/A</definedName>
    <definedName name="Dollar_Out_Table">#REF!</definedName>
    <definedName name="Equipment_Cost">#REF!</definedName>
    <definedName name="ERSK">#N/A</definedName>
    <definedName name="FACTOR">#REF!</definedName>
    <definedName name="FACTORS">#N/A</definedName>
    <definedName name="FMV_Table">#REF!</definedName>
    <definedName name="HI">#N/A</definedName>
    <definedName name="INCREMENT">#N/A</definedName>
    <definedName name="LO">#N/A</definedName>
    <definedName name="LOOP1">#N/A</definedName>
    <definedName name="LOOP2">#N/A</definedName>
    <definedName name="_xlnm.Print_Area" localSheetId="2">Application!$A$1:$J$50</definedName>
    <definedName name="_xlnm.Print_Area" localSheetId="3">'Lease Factors'!$A$1:$G$12</definedName>
    <definedName name="_xlnm.Print_Area" localSheetId="0">'Lease Proposal'!$A$1:$H$52</definedName>
    <definedName name="TARGET">#N/A</definedName>
    <definedName name="Ten_Percent_Option_Table">#REF!</definedName>
    <definedName name="THRESHHOLD">#N/A</definedName>
    <definedName name="VARIANCE">#N/A</definedName>
    <definedName name="YIELD">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6" l="1"/>
  <c r="H34" i="6" s="1"/>
  <c r="G31" i="6"/>
  <c r="F31" i="6"/>
  <c r="F34" i="6" s="1"/>
  <c r="E31" i="6"/>
  <c r="E34" i="6" s="1"/>
  <c r="C31" i="6"/>
  <c r="C35" i="6" s="1"/>
  <c r="F13" i="6"/>
  <c r="F17" i="6" s="1"/>
  <c r="E13" i="6"/>
  <c r="C13" i="6"/>
  <c r="G35" i="6"/>
  <c r="C11" i="7"/>
  <c r="C22" i="6"/>
  <c r="C27" i="6" s="1"/>
  <c r="H22" i="6"/>
  <c r="H25" i="6" s="1"/>
  <c r="E16" i="6"/>
  <c r="C17" i="6"/>
  <c r="G16" i="6"/>
  <c r="G17" i="6"/>
  <c r="H17" i="6"/>
  <c r="G18" i="6"/>
  <c r="H18" i="6"/>
  <c r="B1" i="8"/>
  <c r="H9" i="6" s="1"/>
  <c r="C10" i="7"/>
  <c r="G12" i="7"/>
  <c r="F12" i="7"/>
  <c r="E12" i="7"/>
  <c r="D12" i="7"/>
  <c r="G11" i="7"/>
  <c r="F11" i="7"/>
  <c r="G22" i="6"/>
  <c r="G25" i="6" s="1"/>
  <c r="E11" i="7"/>
  <c r="F22" i="6"/>
  <c r="F26" i="6" s="1"/>
  <c r="D11" i="7"/>
  <c r="E22" i="6"/>
  <c r="E27" i="6" s="1"/>
  <c r="E10" i="7"/>
  <c r="D10" i="7"/>
  <c r="C12" i="7"/>
  <c r="C16" i="6"/>
  <c r="E18" i="6"/>
  <c r="G36" i="6"/>
  <c r="G34" i="6"/>
  <c r="E17" i="6"/>
  <c r="C18" i="6"/>
  <c r="F16" i="6"/>
  <c r="G26" i="6" l="1"/>
  <c r="H35" i="6"/>
  <c r="H36" i="6"/>
  <c r="C36" i="6"/>
  <c r="C34" i="6"/>
  <c r="F18" i="6"/>
  <c r="H27" i="6"/>
  <c r="H26" i="6"/>
  <c r="G27" i="6"/>
  <c r="C26" i="6"/>
  <c r="C25" i="6"/>
  <c r="E25" i="6"/>
  <c r="E26" i="6"/>
  <c r="F27" i="6"/>
  <c r="F25" i="6"/>
  <c r="E35" i="6"/>
  <c r="E36" i="6"/>
  <c r="F36" i="6"/>
  <c r="F35" i="6"/>
</calcChain>
</file>

<file path=xl/sharedStrings.xml><?xml version="1.0" encoding="utf-8"?>
<sst xmlns="http://schemas.openxmlformats.org/spreadsheetml/2006/main" count="100" uniqueCount="57">
  <si>
    <t>$1.00 Purchase Option</t>
  </si>
  <si>
    <t>From</t>
  </si>
  <si>
    <t>To</t>
  </si>
  <si>
    <t xml:space="preserve"> </t>
  </si>
  <si>
    <t>36 Months</t>
  </si>
  <si>
    <t>48 Months</t>
  </si>
  <si>
    <t>60 Months</t>
  </si>
  <si>
    <t>72 Months</t>
  </si>
  <si>
    <t>84 Months</t>
  </si>
  <si>
    <t>1 Shift</t>
  </si>
  <si>
    <t>2 Shifts</t>
  </si>
  <si>
    <t>3 Shifts</t>
  </si>
  <si>
    <t>Linda Reed</t>
  </si>
  <si>
    <t>Fax: 888-706-7687</t>
  </si>
  <si>
    <t>$150K</t>
  </si>
  <si>
    <t>Equipment Financing Options</t>
  </si>
  <si>
    <t>Equipment Cost:</t>
  </si>
  <si>
    <t>$75K</t>
  </si>
  <si>
    <t>Updated as of</t>
  </si>
  <si>
    <t>Yes</t>
  </si>
  <si>
    <t>No</t>
  </si>
  <si>
    <t>Turn on Multiple Ranges?</t>
  </si>
  <si>
    <t>Range: $75,001 - $150,000</t>
  </si>
  <si>
    <t>Monthly Payment</t>
  </si>
  <si>
    <t>Phone: 817-421-9345</t>
  </si>
  <si>
    <t>Cell: 817-946-9726</t>
  </si>
  <si>
    <t>Email: LReed@ConnextFinancial.com</t>
  </si>
  <si>
    <t>Lease Factors</t>
  </si>
  <si>
    <t>Estimated Hourly Cost</t>
  </si>
  <si>
    <r>
      <t xml:space="preserve">Disclaimer
</t>
    </r>
    <r>
      <rPr>
        <i/>
        <sz val="8"/>
        <color indexed="8"/>
        <rFont val="Arial"/>
        <family val="2"/>
      </rPr>
      <t xml:space="preserve">- Your proposed lease is subject to credit approval. 
- Any applicable taxes will be added to the payments quoted above. 
- All payments are locked throughout the repayment term once the lease commences. 
- A one-time documentation fee is required with each approved lease. </t>
    </r>
  </si>
  <si>
    <t xml:space="preserve">Customer Name: </t>
  </si>
  <si>
    <t xml:space="preserve">Equipment Description: </t>
  </si>
  <si>
    <t>NA</t>
  </si>
  <si>
    <t xml:space="preserve">    the like term SWAPS</t>
  </si>
  <si>
    <t>*Rates are subject to Credit Approval</t>
  </si>
  <si>
    <t>*Rates are locked in at the time of final funding and are subject to any increase of</t>
  </si>
  <si>
    <t>*Programs are based on 100% financing and can include freight/Installation and rigging</t>
  </si>
  <si>
    <t>*Programs reflected above are with a $1.00 Purchase Option and First and Last</t>
  </si>
  <si>
    <t xml:space="preserve">        payments in advance</t>
  </si>
  <si>
    <t>Purchase Option: $1.00</t>
  </si>
  <si>
    <t>*The rates are for hardware financing only; Ask about our financing for Software</t>
  </si>
  <si>
    <t>$149K</t>
  </si>
  <si>
    <t>Documentation Fee:  $500</t>
  </si>
  <si>
    <t>*Subject to Credit Approval</t>
  </si>
  <si>
    <t>*Rates lock at the time of final funding</t>
  </si>
  <si>
    <t>$1M</t>
  </si>
  <si>
    <t>$18K</t>
  </si>
  <si>
    <t>Range: $18,000 - $75,000</t>
  </si>
  <si>
    <t>Range: $150,001 - $2,500,000*</t>
  </si>
  <si>
    <t>$2.5M</t>
  </si>
  <si>
    <t>Advance Payments:  N/A</t>
  </si>
  <si>
    <r>
      <t xml:space="preserve">Old Second National Bank      37 S. River Street,  Aurora, IL 60143  </t>
    </r>
    <r>
      <rPr>
        <b/>
        <sz val="9.1999999999999993"/>
        <color rgb="FF336600"/>
        <rFont val="Arial"/>
        <family val="2"/>
      </rPr>
      <t>Phone: 817-421-9345</t>
    </r>
  </si>
  <si>
    <t xml:space="preserve">                           </t>
  </si>
  <si>
    <t>Rate Matrix</t>
  </si>
  <si>
    <t>*Based on 6.28.19 Cost of Funds</t>
  </si>
  <si>
    <t>*Based on June 28, 2019 like-term cost of funds</t>
  </si>
  <si>
    <t>*Rates based on June 28  2019 like term SWAPS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</si>
</sst>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_)"/>
    <numFmt numFmtId="167" formatCode="&quot;$&quot;#,##0"/>
    <numFmt numFmtId="168" formatCode="_(* #,##0.00000_);_(* \(#,##0.00000\);_(* &quot;-&quot;??_);_(@_)"/>
  </numFmts>
  <fonts count="4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48"/>
      <name val="Arial"/>
      <family val="2"/>
    </font>
    <font>
      <sz val="10"/>
      <name val="Geneva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color indexed="18"/>
      <name val="Arial"/>
      <family val="2"/>
    </font>
    <font>
      <i/>
      <sz val="12"/>
      <color indexed="18"/>
      <name val="Arial"/>
      <family val="2"/>
    </font>
    <font>
      <i/>
      <sz val="10"/>
      <color indexed="1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b/>
      <sz val="15"/>
      <name val="Arial"/>
      <family val="2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5"/>
      <color indexed="23"/>
      <name val="Arial"/>
      <family val="2"/>
    </font>
    <font>
      <b/>
      <i/>
      <sz val="8"/>
      <color indexed="8"/>
      <name val="Arial"/>
      <family val="2"/>
    </font>
    <font>
      <b/>
      <sz val="9.1999999999999993"/>
      <color indexed="8"/>
      <name val="Arial"/>
      <family val="2"/>
    </font>
    <font>
      <sz val="8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.1999999999999993"/>
      <color rgb="FF336600"/>
      <name val="Arial"/>
      <family val="2"/>
    </font>
    <font>
      <i/>
      <sz val="12"/>
      <color rgb="FF003300"/>
      <name val="Arial"/>
      <family val="2"/>
    </font>
    <font>
      <b/>
      <sz val="10"/>
      <color rgb="FFFFFF00"/>
      <name val="Arial"/>
      <family val="2"/>
    </font>
    <font>
      <sz val="10"/>
      <color rgb="FFFFFF00"/>
      <name val="Arial"/>
      <family val="2"/>
    </font>
    <font>
      <b/>
      <sz val="12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3" fillId="0" borderId="0" xfId="0" applyFont="1"/>
    <xf numFmtId="10" fontId="4" fillId="0" borderId="0" xfId="3" applyNumberFormat="1" applyFont="1"/>
    <xf numFmtId="10" fontId="5" fillId="0" borderId="0" xfId="3" applyNumberFormat="1" applyFont="1"/>
    <xf numFmtId="167" fontId="3" fillId="0" borderId="0" xfId="0" applyNumberFormat="1" applyFont="1"/>
    <xf numFmtId="0" fontId="1" fillId="0" borderId="0" xfId="0" applyFont="1" applyFill="1"/>
    <xf numFmtId="0" fontId="0" fillId="0" borderId="0" xfId="0" applyFill="1"/>
    <xf numFmtId="167" fontId="12" fillId="0" borderId="0" xfId="0" applyNumberFormat="1" applyFont="1"/>
    <xf numFmtId="167" fontId="13" fillId="0" borderId="0" xfId="0" applyNumberFormat="1" applyFont="1"/>
    <xf numFmtId="10" fontId="13" fillId="0" borderId="0" xfId="3" applyNumberFormat="1" applyFont="1"/>
    <xf numFmtId="0" fontId="14" fillId="0" borderId="0" xfId="0" applyFont="1"/>
    <xf numFmtId="0" fontId="13" fillId="0" borderId="0" xfId="0" applyFont="1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Protection="1">
      <protection locked="0"/>
    </xf>
    <xf numFmtId="0" fontId="9" fillId="0" borderId="0" xfId="0" applyFont="1" applyFill="1"/>
    <xf numFmtId="0" fontId="0" fillId="0" borderId="0" xfId="0" applyFill="1" applyAlignment="1">
      <alignment horizontal="center"/>
    </xf>
    <xf numFmtId="15" fontId="10" fillId="0" borderId="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0" fontId="8" fillId="2" borderId="1" xfId="3" applyNumberFormat="1" applyFont="1" applyFill="1" applyBorder="1"/>
    <xf numFmtId="10" fontId="2" fillId="2" borderId="1" xfId="3" applyNumberFormat="1" applyFont="1" applyFill="1" applyBorder="1" applyAlignment="1">
      <alignment horizontal="right"/>
    </xf>
    <xf numFmtId="15" fontId="10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/>
    </xf>
    <xf numFmtId="3" fontId="13" fillId="0" borderId="0" xfId="0" applyNumberFormat="1" applyFont="1"/>
    <xf numFmtId="165" fontId="2" fillId="3" borderId="1" xfId="0" applyNumberFormat="1" applyFont="1" applyFill="1" applyBorder="1" applyAlignment="1">
      <alignment horizontal="right"/>
    </xf>
    <xf numFmtId="0" fontId="11" fillId="4" borderId="0" xfId="0" applyFont="1" applyFill="1" applyBorder="1" applyProtection="1">
      <protection hidden="1"/>
    </xf>
    <xf numFmtId="0" fontId="2" fillId="0" borderId="1" xfId="0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0" fontId="8" fillId="2" borderId="1" xfId="3" applyNumberFormat="1" applyFont="1" applyFill="1" applyBorder="1" applyAlignment="1">
      <alignment horizontal="right"/>
    </xf>
    <xf numFmtId="0" fontId="10" fillId="0" borderId="0" xfId="0" applyFont="1" applyFill="1"/>
    <xf numFmtId="0" fontId="0" fillId="4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22" fillId="4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3" fillId="4" borderId="0" xfId="0" applyFont="1" applyFill="1" applyAlignment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10" fillId="4" borderId="0" xfId="0" applyFont="1" applyFill="1" applyAlignment="1" applyProtection="1">
      <alignment horizontal="right"/>
      <protection hidden="1"/>
    </xf>
    <xf numFmtId="14" fontId="10" fillId="4" borderId="0" xfId="0" applyNumberFormat="1" applyFont="1" applyFill="1" applyAlignment="1" applyProtection="1">
      <alignment horizontal="left"/>
      <protection hidden="1"/>
    </xf>
    <xf numFmtId="0" fontId="27" fillId="4" borderId="0" xfId="0" applyFont="1" applyFill="1" applyProtection="1"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0" fillId="4" borderId="0" xfId="0" applyFont="1" applyFill="1" applyBorder="1" applyAlignment="1" applyProtection="1">
      <alignment horizontal="center"/>
      <protection hidden="1"/>
    </xf>
    <xf numFmtId="44" fontId="0" fillId="4" borderId="1" xfId="0" applyNumberFormat="1" applyFill="1" applyBorder="1" applyProtection="1">
      <protection hidden="1"/>
    </xf>
    <xf numFmtId="44" fontId="0" fillId="4" borderId="0" xfId="0" applyNumberFormat="1" applyFill="1" applyBorder="1" applyProtection="1">
      <protection hidden="1"/>
    </xf>
    <xf numFmtId="0" fontId="2" fillId="4" borderId="0" xfId="0" applyFont="1" applyFill="1" applyProtection="1">
      <protection hidden="1"/>
    </xf>
    <xf numFmtId="0" fontId="0" fillId="4" borderId="0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10" fillId="4" borderId="3" xfId="0" applyFont="1" applyFill="1" applyBorder="1" applyAlignment="1" applyProtection="1">
      <alignment horizontal="center"/>
      <protection hidden="1"/>
    </xf>
    <xf numFmtId="0" fontId="10" fillId="4" borderId="4" xfId="0" applyFont="1" applyFill="1" applyBorder="1" applyAlignment="1" applyProtection="1">
      <alignment horizontal="center"/>
      <protection hidden="1"/>
    </xf>
    <xf numFmtId="0" fontId="10" fillId="4" borderId="0" xfId="0" applyFont="1" applyFill="1" applyBorder="1" applyAlignment="1" applyProtection="1">
      <alignment horizontal="center"/>
      <protection hidden="1"/>
    </xf>
    <xf numFmtId="44" fontId="16" fillId="4" borderId="5" xfId="2" applyFont="1" applyFill="1" applyBorder="1" applyProtection="1">
      <protection hidden="1"/>
    </xf>
    <xf numFmtId="44" fontId="16" fillId="4" borderId="0" xfId="2" applyFont="1" applyFill="1" applyBorder="1" applyProtection="1">
      <protection hidden="1"/>
    </xf>
    <xf numFmtId="44" fontId="16" fillId="4" borderId="1" xfId="2" applyFont="1" applyFill="1" applyBorder="1" applyProtection="1"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0" fontId="27" fillId="5" borderId="0" xfId="0" applyFont="1" applyFill="1" applyProtection="1">
      <protection hidden="1"/>
    </xf>
    <xf numFmtId="44" fontId="16" fillId="4" borderId="0" xfId="2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0" fillId="4" borderId="0" xfId="0" applyFont="1" applyFill="1" applyBorder="1" applyAlignment="1" applyProtection="1">
      <alignment horizontal="left"/>
      <protection hidden="1"/>
    </xf>
    <xf numFmtId="0" fontId="21" fillId="4" borderId="0" xfId="0" applyFont="1" applyFill="1" applyBorder="1" applyAlignment="1" applyProtection="1">
      <alignment horizontal="left"/>
      <protection hidden="1"/>
    </xf>
    <xf numFmtId="44" fontId="21" fillId="4" borderId="0" xfId="2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19" fillId="4" borderId="0" xfId="0" applyFont="1" applyFill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Alignment="1">
      <alignment vertical="center"/>
    </xf>
    <xf numFmtId="0" fontId="0" fillId="6" borderId="0" xfId="0" applyFill="1" applyProtection="1">
      <protection hidden="1"/>
    </xf>
    <xf numFmtId="0" fontId="32" fillId="4" borderId="0" xfId="0" applyFont="1" applyFill="1" applyProtection="1">
      <protection hidden="1"/>
    </xf>
    <xf numFmtId="0" fontId="34" fillId="0" borderId="0" xfId="0" applyFont="1" applyFill="1"/>
    <xf numFmtId="0" fontId="34" fillId="0" borderId="0" xfId="0" applyFont="1"/>
    <xf numFmtId="168" fontId="2" fillId="0" borderId="0" xfId="1" applyNumberFormat="1" applyFont="1" applyFill="1"/>
    <xf numFmtId="0" fontId="35" fillId="0" borderId="0" xfId="0" applyFont="1" applyFill="1" applyProtection="1">
      <protection locked="0"/>
    </xf>
    <xf numFmtId="0" fontId="35" fillId="0" borderId="0" xfId="0" applyFont="1" applyFill="1"/>
    <xf numFmtId="0" fontId="1" fillId="0" borderId="1" xfId="0" applyFont="1" applyFill="1" applyBorder="1" applyAlignment="1">
      <alignment horizontal="center"/>
    </xf>
    <xf numFmtId="10" fontId="0" fillId="0" borderId="0" xfId="0" applyNumberFormat="1"/>
    <xf numFmtId="10" fontId="14" fillId="0" borderId="0" xfId="0" applyNumberFormat="1" applyFont="1"/>
    <xf numFmtId="10" fontId="0" fillId="0" borderId="0" xfId="0" applyNumberFormat="1" applyFill="1"/>
    <xf numFmtId="167" fontId="37" fillId="0" borderId="0" xfId="0" applyNumberFormat="1" applyFont="1"/>
    <xf numFmtId="10" fontId="37" fillId="0" borderId="0" xfId="3" applyNumberFormat="1" applyFont="1"/>
    <xf numFmtId="10" fontId="39" fillId="0" borderId="0" xfId="3" applyNumberFormat="1" applyFont="1"/>
    <xf numFmtId="0" fontId="39" fillId="0" borderId="0" xfId="0" applyFont="1"/>
    <xf numFmtId="0" fontId="39" fillId="0" borderId="0" xfId="0" applyFont="1" applyFill="1"/>
    <xf numFmtId="0" fontId="38" fillId="7" borderId="1" xfId="0" applyFont="1" applyFill="1" applyBorder="1" applyAlignment="1">
      <alignment horizontal="center"/>
    </xf>
    <xf numFmtId="166" fontId="38" fillId="7" borderId="1" xfId="0" applyNumberFormat="1" applyFont="1" applyFill="1" applyBorder="1" applyAlignment="1">
      <alignment horizontal="center"/>
    </xf>
    <xf numFmtId="0" fontId="26" fillId="8" borderId="0" xfId="0" applyFont="1" applyFill="1" applyAlignment="1" applyProtection="1">
      <alignment horizontal="left" indent="12"/>
      <protection hidden="1"/>
    </xf>
    <xf numFmtId="0" fontId="27" fillId="8" borderId="0" xfId="0" applyFont="1" applyFill="1" applyProtection="1">
      <protection hidden="1"/>
    </xf>
    <xf numFmtId="0" fontId="20" fillId="8" borderId="1" xfId="0" applyFont="1" applyFill="1" applyBorder="1" applyAlignment="1" applyProtection="1">
      <alignment horizontal="center"/>
      <protection hidden="1"/>
    </xf>
    <xf numFmtId="0" fontId="24" fillId="4" borderId="0" xfId="0" applyFont="1" applyFill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0" fontId="29" fillId="8" borderId="6" xfId="0" applyFont="1" applyFill="1" applyBorder="1" applyAlignment="1" applyProtection="1">
      <alignment horizontal="center"/>
      <protection hidden="1"/>
    </xf>
    <xf numFmtId="0" fontId="29" fillId="8" borderId="7" xfId="0" applyFont="1" applyFill="1" applyBorder="1" applyAlignment="1" applyProtection="1">
      <alignment horizontal="center"/>
      <protection hidden="1"/>
    </xf>
    <xf numFmtId="0" fontId="2" fillId="4" borderId="6" xfId="0" applyFont="1" applyFill="1" applyBorder="1" applyAlignment="1" applyProtection="1">
      <alignment horizontal="left"/>
      <protection hidden="1"/>
    </xf>
    <xf numFmtId="0" fontId="2" fillId="4" borderId="7" xfId="0" applyFont="1" applyFill="1" applyBorder="1" applyAlignment="1" applyProtection="1">
      <alignment horizontal="left"/>
      <protection hidden="1"/>
    </xf>
    <xf numFmtId="44" fontId="16" fillId="4" borderId="6" xfId="2" applyFont="1" applyFill="1" applyBorder="1" applyAlignment="1" applyProtection="1">
      <alignment horizontal="center"/>
      <protection hidden="1"/>
    </xf>
    <xf numFmtId="44" fontId="16" fillId="4" borderId="7" xfId="2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left" wrapText="1"/>
      <protection hidden="1"/>
    </xf>
    <xf numFmtId="0" fontId="26" fillId="8" borderId="1" xfId="0" applyFont="1" applyFill="1" applyBorder="1" applyAlignment="1" applyProtection="1">
      <alignment horizontal="center"/>
      <protection hidden="1"/>
    </xf>
    <xf numFmtId="0" fontId="20" fillId="8" borderId="6" xfId="0" applyFont="1" applyFill="1" applyBorder="1" applyAlignment="1" applyProtection="1">
      <alignment horizontal="center"/>
      <protection hidden="1"/>
    </xf>
    <xf numFmtId="0" fontId="20" fillId="8" borderId="7" xfId="0" applyFont="1" applyFill="1" applyBorder="1" applyAlignment="1" applyProtection="1">
      <alignment horizontal="center"/>
      <protection hidden="1"/>
    </xf>
    <xf numFmtId="44" fontId="0" fillId="4" borderId="6" xfId="0" applyNumberFormat="1" applyFill="1" applyBorder="1" applyAlignment="1" applyProtection="1">
      <alignment horizontal="center"/>
      <protection hidden="1"/>
    </xf>
    <xf numFmtId="44" fontId="0" fillId="4" borderId="7" xfId="0" applyNumberFormat="1" applyFill="1" applyBorder="1" applyAlignment="1" applyProtection="1">
      <alignment horizontal="center"/>
      <protection hidden="1"/>
    </xf>
    <xf numFmtId="0" fontId="28" fillId="4" borderId="0" xfId="0" applyFont="1" applyFill="1" applyBorder="1" applyAlignment="1" applyProtection="1">
      <alignment horizontal="left"/>
      <protection locked="0" hidden="1"/>
    </xf>
    <xf numFmtId="0" fontId="3" fillId="4" borderId="0" xfId="0" applyFont="1" applyFill="1" applyAlignment="1" applyProtection="1">
      <alignment horizontal="left"/>
      <protection hidden="1"/>
    </xf>
    <xf numFmtId="0" fontId="26" fillId="6" borderId="0" xfId="0" applyFont="1" applyFill="1" applyBorder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left"/>
      <protection locked="0" hidden="1"/>
    </xf>
    <xf numFmtId="164" fontId="33" fillId="4" borderId="6" xfId="2" applyNumberFormat="1" applyFont="1" applyFill="1" applyBorder="1" applyAlignment="1" applyProtection="1">
      <alignment horizontal="center"/>
      <protection locked="0" hidden="1"/>
    </xf>
    <xf numFmtId="164" fontId="33" fillId="4" borderId="7" xfId="2" applyNumberFormat="1" applyFont="1" applyFill="1" applyBorder="1" applyAlignment="1" applyProtection="1">
      <alignment horizontal="center"/>
      <protection locked="0" hidden="1"/>
    </xf>
    <xf numFmtId="0" fontId="38" fillId="7" borderId="1" xfId="0" applyFont="1" applyFill="1" applyBorder="1" applyAlignment="1">
      <alignment horizontal="center"/>
    </xf>
    <xf numFmtId="0" fontId="40" fillId="7" borderId="1" xfId="0" applyFont="1" applyFill="1" applyBorder="1" applyAlignment="1">
      <alignment horizontal="center"/>
    </xf>
    <xf numFmtId="0" fontId="40" fillId="7" borderId="1" xfId="0" quotePrefix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0" fillId="6" borderId="0" xfId="0" applyFill="1" applyBorder="1" applyProtection="1">
      <protection hidden="1"/>
    </xf>
    <xf numFmtId="0" fontId="27" fillId="6" borderId="0" xfId="0" applyFont="1" applyFill="1" applyBorder="1" applyProtection="1">
      <protection hidden="1"/>
    </xf>
    <xf numFmtId="0" fontId="27" fillId="6" borderId="0" xfId="0" applyFont="1" applyFill="1" applyProtection="1"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4</xdr:col>
      <xdr:colOff>229270</xdr:colOff>
      <xdr:row>0</xdr:row>
      <xdr:rowOff>733425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42875"/>
          <a:ext cx="2439070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37</xdr:row>
      <xdr:rowOff>28575</xdr:rowOff>
    </xdr:from>
    <xdr:to>
      <xdr:col>7</xdr:col>
      <xdr:colOff>374736</xdr:colOff>
      <xdr:row>49</xdr:row>
      <xdr:rowOff>67013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6753225"/>
          <a:ext cx="3165561" cy="1905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2</xdr:col>
      <xdr:colOff>819150</xdr:colOff>
      <xdr:row>4</xdr:row>
      <xdr:rowOff>38333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80975"/>
          <a:ext cx="2085975" cy="505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I68"/>
  <sheetViews>
    <sheetView tabSelected="1" zoomScaleNormal="100" workbookViewId="0">
      <selection activeCell="I6" sqref="I6"/>
    </sheetView>
  </sheetViews>
  <sheetFormatPr defaultColWidth="9.140625" defaultRowHeight="12.75"/>
  <cols>
    <col min="1" max="1" width="15.7109375" style="38" customWidth="1"/>
    <col min="2" max="2" width="4.7109375" style="38" customWidth="1"/>
    <col min="3" max="3" width="5.7109375" style="38" customWidth="1"/>
    <col min="4" max="4" width="8" style="38" customWidth="1"/>
    <col min="5" max="7" width="13.7109375" style="38" customWidth="1"/>
    <col min="8" max="8" width="15" style="38" customWidth="1"/>
    <col min="9" max="9" width="70.7109375" style="36" customWidth="1"/>
    <col min="10" max="10" width="7.85546875" style="37" hidden="1" customWidth="1"/>
    <col min="11" max="11" width="8" style="37" hidden="1" customWidth="1"/>
    <col min="12" max="14" width="9.140625" style="36"/>
    <col min="15" max="15" width="9.140625" style="36" customWidth="1"/>
    <col min="16" max="17" width="9.140625" style="36"/>
    <col min="18" max="87" width="9.140625" style="119"/>
    <col min="88" max="16384" width="9.140625" style="38"/>
  </cols>
  <sheetData>
    <row r="1" spans="1:87" ht="64.5" customHeight="1">
      <c r="A1" s="36"/>
      <c r="B1" s="36"/>
      <c r="C1" s="36"/>
      <c r="D1" s="36"/>
      <c r="E1" s="36"/>
      <c r="F1" s="36"/>
      <c r="G1" s="36"/>
      <c r="H1" s="36"/>
    </row>
    <row r="2" spans="1:87" ht="19.5">
      <c r="A2" s="39" t="s">
        <v>15</v>
      </c>
      <c r="B2" s="36"/>
      <c r="C2" s="36"/>
      <c r="D2" s="36"/>
      <c r="E2" s="36"/>
      <c r="F2" s="36"/>
      <c r="G2" s="36"/>
      <c r="H2" s="36"/>
    </row>
    <row r="3" spans="1:87" ht="16.149999999999999" customHeight="1">
      <c r="B3" s="36"/>
      <c r="C3" s="36"/>
      <c r="D3" s="36"/>
      <c r="E3" s="36"/>
      <c r="F3" s="36"/>
      <c r="G3" s="36"/>
      <c r="H3" s="36"/>
      <c r="I3" s="72"/>
    </row>
    <row r="4" spans="1:87" ht="7.5" customHeight="1">
      <c r="A4" s="36"/>
      <c r="B4" s="36"/>
      <c r="C4" s="36"/>
      <c r="D4" s="36"/>
      <c r="E4" s="36"/>
      <c r="F4" s="36"/>
      <c r="G4" s="36"/>
      <c r="H4" s="36"/>
    </row>
    <row r="5" spans="1:87" ht="16.149999999999999" customHeight="1">
      <c r="A5" s="109" t="s">
        <v>30</v>
      </c>
      <c r="B5" s="109"/>
      <c r="C5" s="108"/>
      <c r="D5" s="108"/>
      <c r="E5" s="108"/>
      <c r="F5" s="36"/>
      <c r="G5" s="71"/>
      <c r="H5" s="36"/>
      <c r="J5" s="40" t="s">
        <v>21</v>
      </c>
    </row>
    <row r="6" spans="1:87" ht="16.149999999999999" customHeight="1">
      <c r="A6" s="111"/>
      <c r="B6" s="111"/>
      <c r="C6" s="111"/>
      <c r="D6" s="111"/>
      <c r="E6" s="111"/>
      <c r="F6" s="111"/>
      <c r="G6" s="111"/>
      <c r="H6" s="111"/>
      <c r="J6" s="41" t="s">
        <v>19</v>
      </c>
      <c r="K6" s="41" t="s">
        <v>19</v>
      </c>
    </row>
    <row r="7" spans="1:87" ht="16.149999999999999" customHeight="1">
      <c r="A7" s="42" t="s">
        <v>31</v>
      </c>
      <c r="B7" s="42"/>
      <c r="C7" s="42"/>
      <c r="D7" s="112"/>
      <c r="E7" s="112"/>
      <c r="F7" s="112"/>
      <c r="G7" s="42"/>
      <c r="H7" s="42"/>
      <c r="K7" s="41" t="s">
        <v>20</v>
      </c>
    </row>
    <row r="8" spans="1:87" ht="16.149999999999999" customHeight="1">
      <c r="A8" s="43"/>
      <c r="B8" s="43"/>
      <c r="C8" s="43"/>
      <c r="D8" s="43"/>
      <c r="E8" s="43"/>
      <c r="F8" s="43"/>
      <c r="G8" s="43"/>
      <c r="H8" s="43"/>
      <c r="K8" s="41"/>
    </row>
    <row r="9" spans="1:87" ht="16.149999999999999" customHeight="1">
      <c r="A9" s="74" t="s">
        <v>16</v>
      </c>
      <c r="B9" s="44"/>
      <c r="C9" s="113"/>
      <c r="D9" s="114"/>
      <c r="E9" s="36"/>
      <c r="F9" s="36"/>
      <c r="G9" s="45" t="s">
        <v>18</v>
      </c>
      <c r="H9" s="46">
        <f ca="1">'COF All - Update Here'!B1</f>
        <v>43647.60580636574</v>
      </c>
    </row>
    <row r="10" spans="1:87" s="73" customFormat="1" ht="12" customHeight="1">
      <c r="A10" s="110"/>
      <c r="B10" s="110"/>
      <c r="C10" s="110"/>
      <c r="D10" s="110"/>
      <c r="E10" s="110"/>
      <c r="F10" s="110"/>
      <c r="G10" s="110"/>
      <c r="H10" s="110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</row>
    <row r="11" spans="1:87" s="49" customFormat="1">
      <c r="A11" s="91" t="s">
        <v>47</v>
      </c>
      <c r="B11" s="92"/>
      <c r="C11" s="92"/>
      <c r="D11" s="92"/>
      <c r="E11" s="92"/>
      <c r="F11" s="92"/>
      <c r="G11" s="121"/>
      <c r="H11" s="121"/>
      <c r="I11" s="47"/>
      <c r="J11" s="48"/>
      <c r="K11" s="48"/>
      <c r="L11" s="47"/>
      <c r="M11" s="47"/>
      <c r="N11" s="47"/>
      <c r="O11" s="47"/>
      <c r="P11" s="47"/>
      <c r="Q11" s="47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</row>
    <row r="12" spans="1:87">
      <c r="A12" s="96" t="s">
        <v>0</v>
      </c>
      <c r="B12" s="97"/>
      <c r="C12" s="104" t="s">
        <v>4</v>
      </c>
      <c r="D12" s="105"/>
      <c r="E12" s="93" t="s">
        <v>5</v>
      </c>
      <c r="F12" s="93" t="s">
        <v>6</v>
      </c>
      <c r="G12" s="50"/>
      <c r="H12" s="50"/>
    </row>
    <row r="13" spans="1:87">
      <c r="A13" s="98" t="s">
        <v>23</v>
      </c>
      <c r="B13" s="99"/>
      <c r="C13" s="106" t="str">
        <f>IF($J$6="yes",IF($C$9&gt;=18000,IF($C$9&lt;=75000,$C$9*'Lease Factors'!C10,""),""),$C$9*'Lease Factors'!C10)</f>
        <v/>
      </c>
      <c r="D13" s="107"/>
      <c r="E13" s="51" t="str">
        <f>IF($J$6="yes",IF($C$9&gt;=18000,IF($C$9&lt;=75000,$C$9*'Lease Factors'!D10,""),""),$C$9*'Lease Factors'!D10)</f>
        <v/>
      </c>
      <c r="F13" s="51" t="str">
        <f>IF($J$6="yes",IF($C$9&gt;=18000,IF($C$9&lt;=75000,$C$9*'Lease Factors'!E10,""),""),$C$9*'Lease Factors'!E10)</f>
        <v/>
      </c>
      <c r="G13" s="52"/>
      <c r="H13" s="52"/>
    </row>
    <row r="14" spans="1:87" ht="3.6" customHeight="1">
      <c r="A14" s="53"/>
      <c r="B14" s="53"/>
      <c r="C14" s="54"/>
      <c r="D14" s="54"/>
      <c r="E14" s="54"/>
      <c r="F14" s="55"/>
      <c r="G14" s="54"/>
      <c r="H14" s="54"/>
    </row>
    <row r="15" spans="1:87">
      <c r="A15" s="96" t="s">
        <v>28</v>
      </c>
      <c r="B15" s="97"/>
      <c r="C15" s="56"/>
      <c r="D15" s="56"/>
      <c r="E15" s="56"/>
      <c r="F15" s="57"/>
      <c r="G15" s="58"/>
      <c r="H15" s="58"/>
    </row>
    <row r="16" spans="1:87">
      <c r="A16" s="98" t="s">
        <v>9</v>
      </c>
      <c r="B16" s="99"/>
      <c r="C16" s="100" t="str">
        <f>IF(C$13="","",C$13/(168*1))</f>
        <v/>
      </c>
      <c r="D16" s="101"/>
      <c r="E16" s="59" t="str">
        <f>IF(E$13="","",E$13/(168*1))</f>
        <v/>
      </c>
      <c r="F16" s="59" t="str">
        <f>IF(F$13="","",F$13/(168*1))</f>
        <v/>
      </c>
      <c r="G16" s="60" t="str">
        <f>IF(G$13="","",G$13/(168*1))</f>
        <v/>
      </c>
      <c r="H16" s="60"/>
    </row>
    <row r="17" spans="1:87">
      <c r="A17" s="98" t="s">
        <v>10</v>
      </c>
      <c r="B17" s="99"/>
      <c r="C17" s="100" t="str">
        <f>IF(C$13="","",C$13/(168*2))</f>
        <v/>
      </c>
      <c r="D17" s="101"/>
      <c r="E17" s="59" t="str">
        <f>IF(E$13="","",E$13/(168*2))</f>
        <v/>
      </c>
      <c r="F17" s="59" t="str">
        <f>IF(F$13="","",F$13/(168*2))</f>
        <v/>
      </c>
      <c r="G17" s="60" t="str">
        <f>IF(G$13="","",G$13/(168*2))</f>
        <v/>
      </c>
      <c r="H17" s="60" t="str">
        <f>IF(H$13="","",H$13/(168*2))</f>
        <v/>
      </c>
      <c r="I17" s="54"/>
    </row>
    <row r="18" spans="1:87">
      <c r="A18" s="98" t="s">
        <v>11</v>
      </c>
      <c r="B18" s="99"/>
      <c r="C18" s="100" t="str">
        <f>IF(C$13="","",C$13/(168*3))</f>
        <v/>
      </c>
      <c r="D18" s="101"/>
      <c r="E18" s="59" t="str">
        <f>IF(E$13="","",E$13/(168*3))</f>
        <v/>
      </c>
      <c r="F18" s="59" t="str">
        <f>IF(F$13="","",F$13/(168*3))</f>
        <v/>
      </c>
      <c r="G18" s="60" t="str">
        <f>IF(G$13="","",G$13/(168*3))</f>
        <v/>
      </c>
      <c r="H18" s="60" t="str">
        <f>IF(H$13="","",H$13/(168*3))</f>
        <v/>
      </c>
    </row>
    <row r="19" spans="1:87" ht="21" customHeight="1">
      <c r="A19" s="36"/>
      <c r="B19" s="36"/>
      <c r="C19" s="36"/>
      <c r="D19" s="36"/>
      <c r="E19" s="36"/>
      <c r="F19" s="36"/>
      <c r="G19" s="36"/>
      <c r="H19" s="36"/>
    </row>
    <row r="20" spans="1:87" s="49" customFormat="1">
      <c r="A20" s="103" t="s">
        <v>22</v>
      </c>
      <c r="B20" s="103"/>
      <c r="C20" s="103"/>
      <c r="D20" s="103"/>
      <c r="E20" s="103"/>
      <c r="F20" s="103"/>
      <c r="G20" s="103"/>
      <c r="H20" s="103"/>
      <c r="I20" s="47"/>
      <c r="J20" s="48"/>
      <c r="K20" s="48"/>
      <c r="L20" s="47"/>
      <c r="M20" s="47"/>
      <c r="N20" s="47"/>
      <c r="O20" s="47"/>
      <c r="P20" s="47"/>
      <c r="Q20" s="47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</row>
    <row r="21" spans="1:87">
      <c r="A21" s="96" t="s">
        <v>0</v>
      </c>
      <c r="B21" s="97"/>
      <c r="C21" s="104" t="s">
        <v>4</v>
      </c>
      <c r="D21" s="105"/>
      <c r="E21" s="93" t="s">
        <v>5</v>
      </c>
      <c r="F21" s="93" t="s">
        <v>6</v>
      </c>
      <c r="G21" s="93" t="s">
        <v>7</v>
      </c>
      <c r="H21" s="93" t="s">
        <v>8</v>
      </c>
    </row>
    <row r="22" spans="1:87">
      <c r="A22" s="98" t="s">
        <v>23</v>
      </c>
      <c r="B22" s="99"/>
      <c r="C22" s="106" t="str">
        <f>IF($J$6="yes",IF($C$9&gt;75000,IF($C$9&lt;=150000,$C$9*'Lease Factors'!C11,""),""),$C$9*'Lease Factors'!C11)</f>
        <v/>
      </c>
      <c r="D22" s="107"/>
      <c r="E22" s="51" t="str">
        <f>IF($J$6="yes",IF($C$9&gt;75000,IF($C$9&lt;=150000,$C$9*'Lease Factors'!D11,""),""),$C$9*'Lease Factors'!D11)</f>
        <v/>
      </c>
      <c r="F22" s="51" t="str">
        <f>IF($J$6="yes",IF($C$9&gt;75000,IF($C$9&lt;=150000,$C$9*'Lease Factors'!E11,""),""),$C$9*'Lease Factors'!E11)</f>
        <v/>
      </c>
      <c r="G22" s="51" t="str">
        <f>IF($J$6="yes",IF($C$9&gt;75000,IF($C$9&lt;=150000,$C$9*'Lease Factors'!F11,""),""),$C$9*'Lease Factors'!F11)</f>
        <v/>
      </c>
      <c r="H22" s="51" t="str">
        <f>IF($J$6="yes",IF($C$9&gt;75000,IF($C$9&lt;=150000,$C$9*'Lease Factors'!G11,""),""),$C$9*'Lease Factors'!G11)</f>
        <v/>
      </c>
    </row>
    <row r="23" spans="1:87" ht="3.6" customHeight="1">
      <c r="A23" s="53"/>
      <c r="B23" s="53"/>
      <c r="C23" s="54"/>
      <c r="D23" s="54"/>
      <c r="E23" s="54"/>
      <c r="F23" s="54"/>
      <c r="G23" s="54"/>
      <c r="H23" s="54"/>
    </row>
    <row r="24" spans="1:87">
      <c r="A24" s="96" t="s">
        <v>28</v>
      </c>
      <c r="B24" s="97"/>
      <c r="C24" s="56"/>
      <c r="D24" s="56"/>
      <c r="E24" s="56"/>
      <c r="F24" s="56"/>
      <c r="G24" s="56"/>
      <c r="H24" s="56"/>
    </row>
    <row r="25" spans="1:87">
      <c r="A25" s="98" t="s">
        <v>9</v>
      </c>
      <c r="B25" s="99"/>
      <c r="C25" s="100" t="str">
        <f>IF(C$22="","",C$22/(168*1))</f>
        <v/>
      </c>
      <c r="D25" s="101"/>
      <c r="E25" s="61" t="str">
        <f>IF(E$22="","",E$22/(168*1))</f>
        <v/>
      </c>
      <c r="F25" s="61" t="str">
        <f>IF(F$22="","",F$22/(168*1))</f>
        <v/>
      </c>
      <c r="G25" s="61" t="str">
        <f>IF(G$22="","",G$22/(168*1))</f>
        <v/>
      </c>
      <c r="H25" s="61" t="str">
        <f>IF(H$22="","",H$22/(168*1))</f>
        <v/>
      </c>
    </row>
    <row r="26" spans="1:87">
      <c r="A26" s="98" t="s">
        <v>10</v>
      </c>
      <c r="B26" s="99"/>
      <c r="C26" s="100" t="str">
        <f>IF(C$22="","",C$22/(168*2))</f>
        <v/>
      </c>
      <c r="D26" s="101"/>
      <c r="E26" s="61" t="str">
        <f>IF(E$22="","",E$22/(168*2))</f>
        <v/>
      </c>
      <c r="F26" s="61" t="str">
        <f>IF(F$22="","",F$22/(168*2))</f>
        <v/>
      </c>
      <c r="G26" s="61" t="str">
        <f>IF(G$22="","",G$22/(168*2))</f>
        <v/>
      </c>
      <c r="H26" s="61" t="str">
        <f>IF(H$22="","",H$22/(168*2))</f>
        <v/>
      </c>
    </row>
    <row r="27" spans="1:87">
      <c r="A27" s="98" t="s">
        <v>11</v>
      </c>
      <c r="B27" s="99"/>
      <c r="C27" s="100" t="str">
        <f>IF(C$22="","",C$22/(168*3))</f>
        <v/>
      </c>
      <c r="D27" s="101"/>
      <c r="E27" s="61" t="str">
        <f>IF(E$22="","",E$22/(168*3))</f>
        <v/>
      </c>
      <c r="F27" s="61" t="str">
        <f>IF(F$22="","",F$22/(168*3))</f>
        <v/>
      </c>
      <c r="G27" s="61" t="str">
        <f>IF(G$22="","",G$22/(168*3))</f>
        <v/>
      </c>
      <c r="H27" s="61" t="str">
        <f>IF(H$22="","",H$22/(168*3))</f>
        <v/>
      </c>
    </row>
    <row r="28" spans="1:87" ht="21" customHeight="1">
      <c r="A28" s="62"/>
      <c r="B28" s="62"/>
      <c r="C28" s="60"/>
      <c r="D28" s="60"/>
      <c r="E28" s="60"/>
      <c r="F28" s="60"/>
      <c r="G28" s="60"/>
      <c r="H28" s="60"/>
    </row>
    <row r="29" spans="1:87" s="63" customFormat="1">
      <c r="A29" s="103" t="s">
        <v>48</v>
      </c>
      <c r="B29" s="103"/>
      <c r="C29" s="103"/>
      <c r="D29" s="103"/>
      <c r="E29" s="103"/>
      <c r="F29" s="103"/>
      <c r="G29" s="103"/>
      <c r="H29" s="103"/>
      <c r="I29" s="47"/>
      <c r="J29" s="48"/>
      <c r="K29" s="48"/>
      <c r="L29" s="47"/>
      <c r="M29" s="47"/>
      <c r="N29" s="47"/>
      <c r="O29" s="47"/>
      <c r="P29" s="47"/>
      <c r="Q29" s="47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</row>
    <row r="30" spans="1:87">
      <c r="A30" s="96" t="s">
        <v>0</v>
      </c>
      <c r="B30" s="97"/>
      <c r="C30" s="104" t="s">
        <v>4</v>
      </c>
      <c r="D30" s="105"/>
      <c r="E30" s="93" t="s">
        <v>5</v>
      </c>
      <c r="F30" s="93" t="s">
        <v>6</v>
      </c>
      <c r="G30" s="93" t="s">
        <v>7</v>
      </c>
      <c r="H30" s="93" t="s">
        <v>8</v>
      </c>
    </row>
    <row r="31" spans="1:87">
      <c r="A31" s="98" t="s">
        <v>23</v>
      </c>
      <c r="B31" s="99"/>
      <c r="C31" s="106" t="str">
        <f>IF($J$6="yes",IF($C$9&gt;150000,IF($C$9&lt;=2500000,$C$9*'Lease Factors'!C12,""),""),$C$9*'Lease Factors'!C12)</f>
        <v/>
      </c>
      <c r="D31" s="107"/>
      <c r="E31" s="51" t="str">
        <f>IF($J$6="yes",IF($C$9&gt;150000,IF($C$9&lt;=2500000,$C$9*'Lease Factors'!D12,""),""),$C$9*'Lease Factors'!D12)</f>
        <v/>
      </c>
      <c r="F31" s="51" t="str">
        <f>IF($J$6="yes",IF($C$9&gt;150000,IF($C$9&lt;=2500000,$C$9*'Lease Factors'!E12,""),""),$C$9*'Lease Factors'!E12)</f>
        <v/>
      </c>
      <c r="G31" s="51" t="str">
        <f>IF($J$6="yes",IF($C$9&gt;150000,IF($C$9&lt;=2500000,$C$9*'Lease Factors'!F12,""),""),$C$9*'Lease Factors'!F12)</f>
        <v/>
      </c>
      <c r="H31" s="51" t="str">
        <f>IF($J$6="yes",IF($C$9&gt;150000,IF($C$9&lt;=2500000,$C$9*'Lease Factors'!G12,""),""),$C$9*'Lease Factors'!G12)</f>
        <v/>
      </c>
    </row>
    <row r="32" spans="1:87" ht="3.6" customHeight="1">
      <c r="A32" s="53"/>
      <c r="B32" s="53"/>
      <c r="C32" s="54"/>
      <c r="D32" s="54"/>
      <c r="E32" s="54"/>
      <c r="F32" s="54"/>
      <c r="G32" s="54"/>
      <c r="H32" s="54"/>
    </row>
    <row r="33" spans="1:9">
      <c r="A33" s="96" t="s">
        <v>28</v>
      </c>
      <c r="B33" s="97"/>
      <c r="C33" s="56"/>
      <c r="D33" s="56"/>
      <c r="E33" s="56"/>
      <c r="F33" s="56"/>
      <c r="G33" s="56"/>
      <c r="H33" s="56"/>
    </row>
    <row r="34" spans="1:9">
      <c r="A34" s="98" t="s">
        <v>9</v>
      </c>
      <c r="B34" s="99"/>
      <c r="C34" s="100" t="str">
        <f>IF(C$31="","",C$31/(168*1))</f>
        <v/>
      </c>
      <c r="D34" s="101"/>
      <c r="E34" s="61" t="str">
        <f>IF(E$31="","",E$31/(168*1))</f>
        <v/>
      </c>
      <c r="F34" s="61" t="str">
        <f>IF(F$31="","",F$31/(168*1))</f>
        <v/>
      </c>
      <c r="G34" s="61" t="str">
        <f>IF(G$31="","",G$31/(168*1))</f>
        <v/>
      </c>
      <c r="H34" s="61" t="str">
        <f>IF(H$31="","",H$31/(168*1))</f>
        <v/>
      </c>
    </row>
    <row r="35" spans="1:9">
      <c r="A35" s="98" t="s">
        <v>10</v>
      </c>
      <c r="B35" s="99"/>
      <c r="C35" s="100" t="str">
        <f>IF(C$31="","",C$31/(168*2))</f>
        <v/>
      </c>
      <c r="D35" s="101"/>
      <c r="E35" s="61" t="str">
        <f>IF(E$31="","",E$31/(168*2))</f>
        <v/>
      </c>
      <c r="F35" s="61" t="str">
        <f>IF(F$31="","",F$31/(168*2))</f>
        <v/>
      </c>
      <c r="G35" s="61" t="str">
        <f>IF(G$31="","",G$31/(168*2))</f>
        <v/>
      </c>
      <c r="H35" s="61" t="str">
        <f>IF(H$31="","",H$31/(168*2))</f>
        <v/>
      </c>
    </row>
    <row r="36" spans="1:9">
      <c r="A36" s="98" t="s">
        <v>11</v>
      </c>
      <c r="B36" s="99"/>
      <c r="C36" s="100" t="str">
        <f>IF(C$31="","",C$31/(168*3))</f>
        <v/>
      </c>
      <c r="D36" s="101"/>
      <c r="E36" s="61" t="str">
        <f>IF(E$31="","",E$31/(168*3))</f>
        <v/>
      </c>
      <c r="F36" s="61" t="str">
        <f>IF(F$31="","",F$31/(168*3))</f>
        <v/>
      </c>
      <c r="G36" s="61" t="str">
        <f>IF(G$31="","",G$31/(168*3))</f>
        <v/>
      </c>
      <c r="H36" s="61" t="str">
        <f>IF(H$31="","",H$31/(168*3))</f>
        <v/>
      </c>
    </row>
    <row r="37" spans="1:9">
      <c r="A37" s="62"/>
      <c r="B37" s="62"/>
      <c r="C37" s="64"/>
      <c r="D37" s="64"/>
      <c r="E37" s="60"/>
      <c r="F37" s="60"/>
      <c r="G37" s="60"/>
      <c r="H37" s="60"/>
    </row>
    <row r="38" spans="1:9">
      <c r="A38" s="62" t="s">
        <v>50</v>
      </c>
      <c r="B38" s="62"/>
      <c r="C38" s="64"/>
      <c r="D38" s="64"/>
      <c r="E38" s="60"/>
      <c r="F38" s="60"/>
      <c r="G38" s="60"/>
      <c r="H38" s="60"/>
    </row>
    <row r="39" spans="1:9">
      <c r="A39" s="62" t="s">
        <v>39</v>
      </c>
      <c r="B39" s="62"/>
      <c r="C39" s="64"/>
      <c r="D39" s="64"/>
      <c r="E39" s="60"/>
      <c r="G39" s="60"/>
      <c r="H39" s="60"/>
    </row>
    <row r="40" spans="1:9">
      <c r="A40" s="62" t="s">
        <v>42</v>
      </c>
      <c r="B40" s="62"/>
      <c r="C40" s="64"/>
      <c r="D40" s="64"/>
      <c r="E40" s="60"/>
      <c r="F40" s="60"/>
      <c r="G40" s="60"/>
      <c r="H40" s="60"/>
    </row>
    <row r="41" spans="1:9" ht="14.45" customHeight="1">
      <c r="A41" s="62"/>
      <c r="B41" s="62"/>
      <c r="C41" s="60"/>
      <c r="D41" s="60"/>
      <c r="E41" s="60"/>
      <c r="F41" s="60"/>
      <c r="G41" s="60"/>
      <c r="H41" s="60"/>
    </row>
    <row r="42" spans="1:9">
      <c r="A42" s="95" t="s">
        <v>54</v>
      </c>
      <c r="B42" s="95"/>
      <c r="C42" s="95"/>
      <c r="D42" s="95"/>
      <c r="E42" s="95"/>
      <c r="F42" s="95"/>
      <c r="G42" s="95"/>
      <c r="H42" s="95"/>
      <c r="I42" s="53" t="s">
        <v>3</v>
      </c>
    </row>
    <row r="43" spans="1:9">
      <c r="A43" s="62" t="s">
        <v>43</v>
      </c>
      <c r="B43" s="65"/>
      <c r="C43" s="65"/>
      <c r="D43" s="65"/>
      <c r="E43" s="65"/>
      <c r="F43" s="65"/>
      <c r="G43" s="65"/>
      <c r="H43" s="65"/>
      <c r="I43" s="53" t="s">
        <v>52</v>
      </c>
    </row>
    <row r="44" spans="1:9">
      <c r="A44" s="66" t="s">
        <v>12</v>
      </c>
      <c r="B44" s="67"/>
      <c r="C44" s="68"/>
      <c r="D44" s="68"/>
      <c r="E44" s="60"/>
      <c r="F44" s="60"/>
      <c r="G44" s="60"/>
      <c r="H44" s="60"/>
    </row>
    <row r="45" spans="1:9">
      <c r="A45" s="67" t="s">
        <v>24</v>
      </c>
      <c r="B45" s="67"/>
      <c r="C45" s="68"/>
      <c r="D45" s="68"/>
      <c r="E45" s="60"/>
      <c r="F45" s="60"/>
      <c r="G45" s="60"/>
      <c r="H45" s="60"/>
    </row>
    <row r="46" spans="1:9">
      <c r="A46" s="67" t="s">
        <v>25</v>
      </c>
      <c r="B46" s="67"/>
      <c r="C46" s="68"/>
      <c r="D46" s="68"/>
      <c r="E46" s="60"/>
      <c r="F46" s="60"/>
      <c r="G46" s="60"/>
      <c r="H46" s="60"/>
    </row>
    <row r="47" spans="1:9">
      <c r="A47" s="67" t="s">
        <v>13</v>
      </c>
      <c r="B47" s="67"/>
      <c r="C47" s="68"/>
      <c r="D47" s="68"/>
      <c r="E47" s="60"/>
      <c r="F47" s="60"/>
      <c r="G47" s="60"/>
      <c r="H47" s="60"/>
    </row>
    <row r="48" spans="1:9">
      <c r="A48" s="67" t="s">
        <v>26</v>
      </c>
      <c r="B48" s="67"/>
      <c r="C48" s="68"/>
      <c r="D48" s="68"/>
      <c r="E48" s="60"/>
      <c r="F48" s="60"/>
      <c r="G48" s="60"/>
      <c r="H48" s="60"/>
    </row>
    <row r="49" spans="1:14" ht="5.25" customHeight="1">
      <c r="A49" s="62"/>
      <c r="B49" s="62"/>
      <c r="C49" s="60"/>
      <c r="D49" s="60"/>
      <c r="E49" s="60"/>
      <c r="F49" s="60"/>
      <c r="G49" s="60"/>
      <c r="H49" s="60"/>
    </row>
    <row r="50" spans="1:14" ht="62.45" customHeight="1">
      <c r="A50" s="102" t="s">
        <v>29</v>
      </c>
      <c r="B50" s="102"/>
      <c r="C50" s="102"/>
      <c r="D50" s="102"/>
      <c r="E50" s="102"/>
      <c r="F50" s="102"/>
      <c r="G50" s="102"/>
      <c r="H50" s="36"/>
      <c r="M50" s="69"/>
      <c r="N50" s="54"/>
    </row>
    <row r="51" spans="1:14" ht="9" customHeight="1">
      <c r="A51" s="70"/>
      <c r="B51" s="53"/>
      <c r="C51" s="36"/>
      <c r="D51" s="36"/>
      <c r="E51" s="36"/>
      <c r="F51" s="36"/>
      <c r="G51" s="36"/>
      <c r="H51" s="36"/>
      <c r="M51" s="31"/>
    </row>
    <row r="52" spans="1:14" ht="15">
      <c r="A52" s="94" t="s">
        <v>51</v>
      </c>
      <c r="B52" s="94"/>
      <c r="C52" s="94"/>
      <c r="D52" s="94"/>
      <c r="E52" s="94"/>
      <c r="F52" s="94"/>
      <c r="G52" s="94"/>
      <c r="H52" s="94"/>
      <c r="M52" s="31"/>
    </row>
    <row r="53" spans="1:14">
      <c r="A53" s="36"/>
      <c r="B53" s="36"/>
      <c r="C53" s="36"/>
      <c r="D53" s="36"/>
      <c r="E53" s="36"/>
      <c r="F53" s="36"/>
      <c r="G53" s="36"/>
      <c r="H53" s="36"/>
    </row>
    <row r="54" spans="1:14">
      <c r="A54" s="36"/>
      <c r="B54" s="36"/>
      <c r="C54" s="36"/>
      <c r="D54" s="36"/>
      <c r="E54" s="36"/>
      <c r="F54" s="36"/>
      <c r="G54" s="36"/>
      <c r="H54" s="36"/>
    </row>
    <row r="55" spans="1:14">
      <c r="A55" s="36"/>
      <c r="B55" s="36"/>
      <c r="C55" s="36"/>
      <c r="D55" s="36"/>
      <c r="E55" s="36"/>
      <c r="F55" s="36"/>
      <c r="G55" s="36"/>
      <c r="H55" s="36"/>
    </row>
    <row r="56" spans="1:14">
      <c r="A56" s="36"/>
      <c r="B56" s="36"/>
      <c r="C56" s="36"/>
      <c r="D56" s="36"/>
      <c r="E56" s="36"/>
      <c r="F56" s="36"/>
      <c r="G56" s="36"/>
      <c r="H56" s="36"/>
    </row>
    <row r="57" spans="1:14">
      <c r="A57" s="36"/>
      <c r="B57" s="36"/>
      <c r="C57" s="36"/>
      <c r="D57" s="36"/>
      <c r="E57" s="36"/>
      <c r="F57" s="36"/>
      <c r="G57" s="36"/>
      <c r="H57" s="36"/>
    </row>
    <row r="58" spans="1:14">
      <c r="A58" s="36"/>
      <c r="B58" s="36"/>
      <c r="C58" s="36"/>
      <c r="D58" s="36"/>
      <c r="E58" s="36"/>
      <c r="F58" s="36"/>
      <c r="G58" s="36"/>
      <c r="H58" s="36"/>
    </row>
    <row r="59" spans="1:14">
      <c r="A59" s="36"/>
      <c r="B59" s="36"/>
      <c r="C59" s="36"/>
      <c r="D59" s="36"/>
      <c r="E59" s="36"/>
      <c r="F59" s="36"/>
      <c r="G59" s="36"/>
      <c r="H59" s="36"/>
    </row>
    <row r="60" spans="1:14">
      <c r="A60" s="36"/>
      <c r="B60" s="36"/>
      <c r="C60" s="36"/>
      <c r="D60" s="36"/>
      <c r="E60" s="36"/>
      <c r="F60" s="36"/>
      <c r="G60" s="36"/>
      <c r="H60" s="36"/>
    </row>
    <row r="61" spans="1:14">
      <c r="A61" s="36"/>
      <c r="B61" s="36"/>
      <c r="C61" s="36"/>
      <c r="D61" s="36"/>
      <c r="E61" s="36"/>
      <c r="F61" s="36"/>
      <c r="G61" s="36"/>
      <c r="H61" s="36"/>
    </row>
    <row r="62" spans="1:14">
      <c r="A62" s="36"/>
      <c r="B62" s="36"/>
      <c r="C62" s="36"/>
      <c r="D62" s="36"/>
      <c r="E62" s="36"/>
      <c r="F62" s="36"/>
      <c r="G62" s="36"/>
      <c r="H62" s="36"/>
    </row>
    <row r="63" spans="1:14">
      <c r="A63" s="36"/>
      <c r="B63" s="36"/>
      <c r="C63" s="36"/>
      <c r="D63" s="36"/>
      <c r="E63" s="36"/>
      <c r="F63" s="36"/>
      <c r="G63" s="36"/>
      <c r="H63" s="36"/>
    </row>
    <row r="64" spans="1:14">
      <c r="A64" s="36"/>
      <c r="B64" s="36"/>
      <c r="C64" s="36"/>
      <c r="D64" s="36"/>
      <c r="E64" s="36"/>
      <c r="F64" s="36"/>
      <c r="G64" s="36"/>
      <c r="H64" s="36"/>
    </row>
    <row r="65" spans="1:8">
      <c r="A65" s="36"/>
      <c r="B65" s="36"/>
      <c r="C65" s="36"/>
      <c r="D65" s="36"/>
      <c r="E65" s="36"/>
      <c r="F65" s="36"/>
      <c r="G65" s="36"/>
      <c r="H65" s="36"/>
    </row>
    <row r="66" spans="1:8">
      <c r="A66" s="36"/>
      <c r="B66" s="36"/>
      <c r="C66" s="36"/>
      <c r="D66" s="36"/>
      <c r="E66" s="36"/>
      <c r="F66" s="36"/>
      <c r="G66" s="36"/>
      <c r="H66" s="36"/>
    </row>
    <row r="67" spans="1:8">
      <c r="A67" s="36"/>
      <c r="B67" s="36"/>
      <c r="C67" s="36"/>
      <c r="D67" s="36"/>
      <c r="E67" s="36"/>
      <c r="F67" s="36"/>
      <c r="G67" s="36"/>
      <c r="H67" s="36"/>
    </row>
    <row r="68" spans="1:8">
      <c r="A68" s="36"/>
      <c r="B68" s="36"/>
      <c r="C68" s="36"/>
      <c r="D68" s="36"/>
      <c r="E68" s="36"/>
      <c r="F68" s="36"/>
      <c r="G68" s="36"/>
      <c r="H68" s="36"/>
    </row>
  </sheetData>
  <sheetProtection password="D5E4" sheet="1" objects="1" scenarios="1"/>
  <protectedRanges>
    <protectedRange sqref="C9:D9 C5 D7" name="Anyone"/>
  </protectedRanges>
  <mergeCells count="44">
    <mergeCell ref="A17:B17"/>
    <mergeCell ref="A26:B26"/>
    <mergeCell ref="C26:D26"/>
    <mergeCell ref="C27:D27"/>
    <mergeCell ref="C17:D17"/>
    <mergeCell ref="A21:B21"/>
    <mergeCell ref="A22:B22"/>
    <mergeCell ref="A24:B24"/>
    <mergeCell ref="A25:B25"/>
    <mergeCell ref="A18:B18"/>
    <mergeCell ref="C18:D18"/>
    <mergeCell ref="C5:E5"/>
    <mergeCell ref="A5:B5"/>
    <mergeCell ref="C12:D12"/>
    <mergeCell ref="C13:D13"/>
    <mergeCell ref="C16:D16"/>
    <mergeCell ref="A10:H10"/>
    <mergeCell ref="A6:H6"/>
    <mergeCell ref="A12:B12"/>
    <mergeCell ref="A13:B13"/>
    <mergeCell ref="A15:B15"/>
    <mergeCell ref="A16:B16"/>
    <mergeCell ref="D7:F7"/>
    <mergeCell ref="C9:D9"/>
    <mergeCell ref="A29:H29"/>
    <mergeCell ref="A20:H20"/>
    <mergeCell ref="A30:B30"/>
    <mergeCell ref="A31:B31"/>
    <mergeCell ref="A27:B27"/>
    <mergeCell ref="C21:D21"/>
    <mergeCell ref="C22:D22"/>
    <mergeCell ref="C25:D25"/>
    <mergeCell ref="C30:D30"/>
    <mergeCell ref="C31:D31"/>
    <mergeCell ref="A52:H52"/>
    <mergeCell ref="A42:H42"/>
    <mergeCell ref="A33:B33"/>
    <mergeCell ref="A34:B34"/>
    <mergeCell ref="A35:B35"/>
    <mergeCell ref="A36:B36"/>
    <mergeCell ref="C35:D35"/>
    <mergeCell ref="A50:G50"/>
    <mergeCell ref="C36:D36"/>
    <mergeCell ref="C34:D34"/>
  </mergeCells>
  <phoneticPr fontId="25" type="noConversion"/>
  <dataValidations count="1">
    <dataValidation type="list" allowBlank="1" showInputMessage="1" showErrorMessage="1" sqref="J6">
      <formula1>$K$6:$K$7</formula1>
    </dataValidation>
  </dataValidations>
  <pageMargins left="0.7" right="0.7" top="0.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34"/>
  <sheetViews>
    <sheetView zoomScaleNormal="100" workbookViewId="0">
      <selection activeCell="J14" sqref="J14"/>
    </sheetView>
  </sheetViews>
  <sheetFormatPr defaultRowHeight="12.75"/>
  <cols>
    <col min="1" max="1" width="15.28515625" customWidth="1"/>
    <col min="2" max="2" width="16.7109375" customWidth="1"/>
    <col min="3" max="7" width="14.7109375" customWidth="1"/>
  </cols>
  <sheetData>
    <row r="1" spans="1:15">
      <c r="A1" s="6"/>
      <c r="B1" s="27">
        <f ca="1">NOW()</f>
        <v>43647.60580636574</v>
      </c>
      <c r="C1" s="1"/>
      <c r="D1" s="1"/>
      <c r="E1" s="1"/>
      <c r="F1" s="1"/>
      <c r="G1" s="1"/>
      <c r="O1" s="7"/>
    </row>
    <row r="2" spans="1:15">
      <c r="A2" s="6"/>
      <c r="B2" s="20"/>
      <c r="C2" s="1"/>
      <c r="D2" s="1"/>
      <c r="E2" s="1"/>
      <c r="F2" s="1"/>
      <c r="G2" s="1"/>
      <c r="O2" s="7"/>
    </row>
    <row r="3" spans="1:15" s="87" customFormat="1" ht="15" customHeight="1">
      <c r="A3" s="115" t="s">
        <v>53</v>
      </c>
      <c r="B3" s="115"/>
      <c r="C3" s="115"/>
      <c r="D3" s="115"/>
      <c r="E3" s="115"/>
      <c r="F3" s="115"/>
      <c r="G3" s="115"/>
      <c r="H3" s="86"/>
      <c r="L3" s="87" t="s">
        <v>3</v>
      </c>
      <c r="O3" s="88"/>
    </row>
    <row r="4" spans="1:15" ht="15" customHeight="1">
      <c r="A4" s="23" t="s">
        <v>1</v>
      </c>
      <c r="B4" s="23" t="s">
        <v>2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O4" s="7"/>
    </row>
    <row r="5" spans="1:15" ht="15" customHeight="1">
      <c r="A5" s="80" t="s">
        <v>46</v>
      </c>
      <c r="B5" s="21" t="s">
        <v>17</v>
      </c>
      <c r="C5" s="25">
        <v>7.4899999999999994E-2</v>
      </c>
      <c r="D5" s="25">
        <v>7.4800000000000005E-2</v>
      </c>
      <c r="E5" s="25">
        <v>7.4800000000000005E-2</v>
      </c>
      <c r="F5" s="26" t="s">
        <v>32</v>
      </c>
      <c r="G5" s="26" t="s">
        <v>32</v>
      </c>
      <c r="O5" s="7"/>
    </row>
    <row r="6" spans="1:15" ht="15" customHeight="1">
      <c r="A6" s="21" t="s">
        <v>17</v>
      </c>
      <c r="B6" s="21" t="s">
        <v>41</v>
      </c>
      <c r="C6" s="25">
        <v>5.6500000000000002E-2</v>
      </c>
      <c r="D6" s="25">
        <v>5.6500000000000002E-2</v>
      </c>
      <c r="E6" s="25">
        <v>5.6500000000000002E-2</v>
      </c>
      <c r="F6" s="34">
        <v>5.7500000000000002E-2</v>
      </c>
      <c r="G6" s="34">
        <v>5.8500000000000003E-2</v>
      </c>
      <c r="O6" s="7"/>
    </row>
    <row r="7" spans="1:15" ht="15" customHeight="1">
      <c r="A7" s="22" t="s">
        <v>14</v>
      </c>
      <c r="B7" s="22" t="s">
        <v>49</v>
      </c>
      <c r="C7" s="25">
        <v>5.5E-2</v>
      </c>
      <c r="D7" s="25">
        <v>5.5E-2</v>
      </c>
      <c r="E7" s="25">
        <v>5.5E-2</v>
      </c>
      <c r="F7" s="25">
        <v>5.6500000000000002E-2</v>
      </c>
      <c r="G7" s="25">
        <v>5.7500000000000002E-2</v>
      </c>
      <c r="H7" s="1"/>
      <c r="I7" s="1"/>
      <c r="J7" s="1"/>
      <c r="K7" s="1"/>
      <c r="L7" s="1"/>
      <c r="M7" s="1"/>
      <c r="N7" s="1"/>
      <c r="O7" s="6"/>
    </row>
    <row r="8" spans="1:15">
      <c r="A8" s="1"/>
      <c r="B8" s="1"/>
      <c r="C8" s="4"/>
      <c r="D8" s="4"/>
      <c r="E8" s="4"/>
      <c r="F8" s="4"/>
      <c r="G8" s="4"/>
      <c r="O8" s="7"/>
    </row>
    <row r="9" spans="1:15" s="7" customFormat="1">
      <c r="A9" s="35"/>
      <c r="B9" s="6"/>
    </row>
    <row r="10" spans="1:15" ht="15.75">
      <c r="A10" s="5"/>
      <c r="B10" s="5"/>
      <c r="C10" s="3"/>
      <c r="D10" s="3"/>
      <c r="E10" s="3"/>
      <c r="F10" s="3"/>
      <c r="G10" s="3"/>
      <c r="I10" s="2"/>
      <c r="K10" s="81"/>
      <c r="L10" s="81"/>
      <c r="M10" s="81"/>
      <c r="O10" s="7"/>
    </row>
    <row r="11" spans="1:15" ht="15">
      <c r="A11" s="8"/>
      <c r="B11" s="84" t="s">
        <v>56</v>
      </c>
      <c r="C11" s="85"/>
      <c r="D11" s="85"/>
      <c r="E11" s="85"/>
      <c r="F11" s="85"/>
      <c r="G11" s="85"/>
      <c r="H11" s="11"/>
      <c r="I11" s="12"/>
      <c r="J11" s="11"/>
      <c r="K11" s="82"/>
      <c r="L11" s="82"/>
      <c r="M11" s="82"/>
      <c r="N11" s="81"/>
      <c r="O11" s="83"/>
    </row>
    <row r="12" spans="1:15" ht="15">
      <c r="A12" s="9"/>
      <c r="B12" s="84" t="s">
        <v>34</v>
      </c>
      <c r="C12" s="85"/>
      <c r="D12" s="85"/>
      <c r="E12" s="85"/>
      <c r="F12" s="85"/>
      <c r="G12" s="85"/>
      <c r="H12" s="11"/>
      <c r="I12" s="12"/>
      <c r="J12" s="11"/>
      <c r="K12" s="82"/>
      <c r="L12" s="82"/>
      <c r="M12" s="82"/>
      <c r="N12" s="81"/>
      <c r="O12" s="83"/>
    </row>
    <row r="13" spans="1:15" ht="15">
      <c r="A13" s="9"/>
      <c r="B13" s="84" t="s">
        <v>35</v>
      </c>
      <c r="C13" s="85"/>
      <c r="D13" s="85"/>
      <c r="E13" s="85"/>
      <c r="F13" s="85"/>
      <c r="G13" s="85"/>
      <c r="H13" s="11"/>
      <c r="I13" s="12"/>
      <c r="J13" s="11"/>
      <c r="K13" s="11"/>
      <c r="L13" s="11"/>
      <c r="M13" s="11"/>
      <c r="O13" s="7"/>
    </row>
    <row r="14" spans="1:15" ht="15">
      <c r="A14" s="29"/>
      <c r="B14" s="84" t="s">
        <v>33</v>
      </c>
      <c r="C14" s="85"/>
      <c r="D14" s="85"/>
      <c r="E14" s="85"/>
      <c r="F14" s="85"/>
      <c r="G14" s="85"/>
      <c r="H14" s="11"/>
      <c r="I14" s="12"/>
      <c r="J14" s="11"/>
      <c r="K14" s="11"/>
      <c r="L14" s="11"/>
      <c r="M14" s="11"/>
      <c r="O14" s="7"/>
    </row>
    <row r="15" spans="1:15" ht="15">
      <c r="A15" s="9"/>
      <c r="B15" s="84" t="s">
        <v>36</v>
      </c>
      <c r="C15" s="85"/>
      <c r="D15" s="85"/>
      <c r="E15" s="85"/>
      <c r="F15" s="85"/>
      <c r="G15" s="85"/>
      <c r="H15" s="11"/>
      <c r="I15" s="12"/>
      <c r="J15" s="11"/>
      <c r="K15" s="11"/>
      <c r="L15" s="11"/>
      <c r="M15" s="11"/>
      <c r="O15" s="7"/>
    </row>
    <row r="16" spans="1:15" ht="15">
      <c r="A16" s="9"/>
      <c r="B16" s="84" t="s">
        <v>37</v>
      </c>
      <c r="C16" s="85"/>
      <c r="D16" s="85"/>
      <c r="E16" s="85"/>
      <c r="F16" s="85"/>
      <c r="G16" s="85"/>
      <c r="H16" s="11"/>
      <c r="I16" s="12"/>
      <c r="J16" s="11"/>
      <c r="K16" s="11"/>
      <c r="L16" s="11"/>
      <c r="M16" s="11"/>
      <c r="O16" s="7"/>
    </row>
    <row r="17" spans="1:15" ht="15">
      <c r="A17" s="9"/>
      <c r="B17" s="84" t="s">
        <v>38</v>
      </c>
      <c r="C17" s="85"/>
      <c r="D17" s="85"/>
      <c r="E17" s="85"/>
      <c r="F17" s="85"/>
      <c r="G17" s="85"/>
      <c r="H17" s="11"/>
      <c r="I17" s="12"/>
      <c r="J17" s="11"/>
      <c r="K17" s="11"/>
      <c r="L17" s="11"/>
      <c r="M17" s="11"/>
      <c r="O17" s="7"/>
    </row>
    <row r="18" spans="1:15" ht="15">
      <c r="A18" s="9"/>
      <c r="B18" s="9"/>
      <c r="C18" s="10"/>
      <c r="D18" s="10"/>
      <c r="E18" s="10"/>
      <c r="F18" s="10"/>
      <c r="G18" s="10"/>
      <c r="H18" s="11"/>
      <c r="I18" s="12"/>
      <c r="J18" s="11"/>
      <c r="K18" s="11"/>
      <c r="L18" s="11"/>
      <c r="M18" s="11"/>
      <c r="O18" s="7"/>
    </row>
    <row r="19" spans="1:15" ht="15">
      <c r="A19" s="9"/>
      <c r="B19" s="9"/>
      <c r="C19" s="10"/>
      <c r="D19" s="10"/>
      <c r="E19" s="10"/>
      <c r="F19" s="10"/>
      <c r="G19" s="10"/>
      <c r="H19" s="11"/>
      <c r="I19" s="12"/>
      <c r="J19" s="11"/>
      <c r="K19" s="11"/>
      <c r="L19" s="11"/>
      <c r="M19" s="11"/>
      <c r="O19" s="7"/>
    </row>
    <row r="20" spans="1:15" ht="15">
      <c r="A20" s="9"/>
      <c r="B20" s="9" t="s">
        <v>40</v>
      </c>
      <c r="C20" s="10"/>
      <c r="D20" s="10"/>
      <c r="E20" s="10"/>
      <c r="F20" s="10"/>
      <c r="G20" s="10"/>
      <c r="H20" s="11"/>
      <c r="I20" s="12"/>
      <c r="J20" s="11"/>
      <c r="K20" s="11"/>
      <c r="L20" s="11"/>
      <c r="M20" s="11"/>
      <c r="O20" s="7"/>
    </row>
    <row r="21" spans="1:15" ht="15">
      <c r="A21" s="9"/>
      <c r="B21" s="9"/>
      <c r="C21" s="10"/>
      <c r="D21" s="10"/>
      <c r="E21" s="10"/>
      <c r="F21" s="10"/>
      <c r="G21" s="10"/>
      <c r="H21" s="11"/>
      <c r="I21" s="12"/>
      <c r="J21" s="11"/>
      <c r="K21" s="11"/>
      <c r="L21" s="11"/>
      <c r="M21" s="11"/>
      <c r="O21" s="7"/>
    </row>
    <row r="22" spans="1:15" ht="15">
      <c r="A22" s="9"/>
      <c r="B22" s="9"/>
      <c r="C22" s="10"/>
      <c r="D22" s="10"/>
      <c r="E22" s="10"/>
      <c r="F22" s="10"/>
      <c r="G22" s="10"/>
      <c r="H22" s="11"/>
      <c r="I22" s="12"/>
      <c r="J22" s="11"/>
      <c r="K22" s="11"/>
      <c r="L22" s="11"/>
      <c r="M22" s="11"/>
      <c r="O22" s="7"/>
    </row>
    <row r="23" spans="1:15" ht="15">
      <c r="A23" s="9"/>
      <c r="B23" s="9"/>
      <c r="C23" s="10"/>
      <c r="D23" s="10"/>
      <c r="E23" s="10"/>
      <c r="F23" s="10"/>
      <c r="G23" s="10"/>
      <c r="H23" s="11"/>
      <c r="I23" s="12"/>
      <c r="J23" s="11"/>
      <c r="K23" s="11"/>
      <c r="L23" s="11"/>
      <c r="M23" s="11"/>
      <c r="O23" s="7"/>
    </row>
    <row r="24" spans="1:15" ht="15">
      <c r="A24" s="9"/>
      <c r="B24" s="9"/>
      <c r="C24" s="10"/>
      <c r="D24" s="10"/>
      <c r="E24" s="10"/>
      <c r="F24" s="10"/>
      <c r="G24" s="10"/>
      <c r="H24" s="11"/>
      <c r="I24" s="12"/>
      <c r="J24" s="11"/>
      <c r="K24" s="11"/>
      <c r="L24" s="11"/>
      <c r="M24" s="11"/>
      <c r="O24" s="7"/>
    </row>
    <row r="25" spans="1:15" ht="15">
      <c r="A25" s="9"/>
      <c r="B25" s="9"/>
      <c r="C25" s="10"/>
      <c r="D25" s="10"/>
      <c r="E25" s="10"/>
      <c r="F25" s="10"/>
      <c r="G25" s="10"/>
      <c r="H25" s="11"/>
      <c r="I25" s="12"/>
      <c r="J25" s="11"/>
      <c r="K25" s="11"/>
      <c r="L25" s="11"/>
      <c r="M25" s="11"/>
      <c r="O25" s="7"/>
    </row>
    <row r="26" spans="1:15" ht="15">
      <c r="A26" s="9"/>
      <c r="B26" s="9"/>
      <c r="C26" s="10"/>
      <c r="D26" s="10"/>
      <c r="E26" s="10"/>
      <c r="F26" s="10"/>
      <c r="G26" s="10"/>
      <c r="H26" s="11"/>
      <c r="I26" s="12"/>
      <c r="J26" s="11"/>
      <c r="K26" s="11"/>
      <c r="L26" s="11"/>
      <c r="M26" s="11"/>
      <c r="O26" s="7"/>
    </row>
    <row r="27" spans="1:15" ht="15">
      <c r="A27" s="9"/>
      <c r="B27" s="9"/>
      <c r="C27" s="10"/>
      <c r="D27" s="10"/>
      <c r="E27" s="10"/>
      <c r="F27" s="10"/>
      <c r="G27" s="10"/>
      <c r="H27" s="11"/>
      <c r="I27" s="12"/>
      <c r="J27" s="11"/>
      <c r="K27" s="11"/>
      <c r="L27" s="11"/>
      <c r="M27" s="11"/>
      <c r="O27" s="7"/>
    </row>
    <row r="28" spans="1:15" ht="15">
      <c r="A28" s="9"/>
      <c r="B28" s="9"/>
      <c r="C28" s="10"/>
      <c r="D28" s="10"/>
      <c r="E28" s="10"/>
      <c r="F28" s="10"/>
      <c r="G28" s="10"/>
      <c r="H28" s="11"/>
      <c r="I28" s="12"/>
      <c r="J28" s="11"/>
      <c r="K28" s="11"/>
      <c r="L28" s="11"/>
      <c r="M28" s="11"/>
      <c r="O28" s="7"/>
    </row>
    <row r="29" spans="1:15" ht="15">
      <c r="A29" s="9"/>
      <c r="B29" s="9"/>
      <c r="C29" s="10"/>
      <c r="D29" s="10"/>
      <c r="E29" s="10"/>
      <c r="F29" s="10"/>
      <c r="G29" s="10"/>
      <c r="H29" s="11"/>
      <c r="I29" s="12"/>
      <c r="J29" s="11"/>
      <c r="K29" s="11"/>
      <c r="L29" s="11"/>
      <c r="M29" s="11"/>
      <c r="O29" s="7"/>
    </row>
    <row r="30" spans="1:15" ht="15">
      <c r="A30" s="9"/>
      <c r="B30" s="9"/>
      <c r="C30" s="10"/>
      <c r="D30" s="10"/>
      <c r="E30" s="10"/>
      <c r="F30" s="10"/>
      <c r="G30" s="10"/>
      <c r="H30" s="11"/>
      <c r="I30" s="12"/>
      <c r="J30" s="11"/>
      <c r="K30" s="11"/>
      <c r="L30" s="11"/>
      <c r="M30" s="11"/>
      <c r="O30" s="7"/>
    </row>
    <row r="31" spans="1:15" ht="15">
      <c r="A31" s="9"/>
      <c r="B31" s="9"/>
      <c r="C31" s="10"/>
      <c r="D31" s="10"/>
      <c r="E31" s="10"/>
      <c r="F31" s="10"/>
      <c r="G31" s="10"/>
      <c r="H31" s="11"/>
      <c r="I31" s="12"/>
      <c r="J31" s="11"/>
      <c r="K31" s="11"/>
      <c r="L31" s="11"/>
      <c r="M31" s="11"/>
      <c r="O31" s="7"/>
    </row>
    <row r="32" spans="1:15" ht="15">
      <c r="A32" s="9"/>
      <c r="B32" s="9"/>
      <c r="C32" s="10"/>
      <c r="D32" s="10"/>
      <c r="E32" s="10"/>
      <c r="F32" s="10"/>
      <c r="G32" s="10"/>
      <c r="H32" s="11"/>
      <c r="I32" s="12"/>
      <c r="J32" s="11"/>
      <c r="K32" s="11"/>
      <c r="L32" s="11"/>
      <c r="M32" s="11"/>
      <c r="O32" s="7"/>
    </row>
    <row r="33" spans="1:15" ht="15">
      <c r="A33" s="9"/>
      <c r="B33" s="9"/>
      <c r="C33" s="10"/>
      <c r="D33" s="10"/>
      <c r="E33" s="10"/>
      <c r="F33" s="10"/>
      <c r="G33" s="10"/>
      <c r="H33" s="11"/>
      <c r="I33" s="12"/>
      <c r="J33" s="11"/>
      <c r="K33" s="11"/>
      <c r="L33" s="11"/>
      <c r="M33" s="11"/>
      <c r="O33" s="7"/>
    </row>
    <row r="34" spans="1:15" ht="15">
      <c r="A34" s="9"/>
      <c r="B34" s="9"/>
      <c r="C34" s="10"/>
      <c r="D34" s="10"/>
      <c r="E34" s="10"/>
      <c r="F34" s="10"/>
      <c r="G34" s="10"/>
      <c r="H34" s="11"/>
      <c r="I34" s="12"/>
      <c r="J34" s="11"/>
      <c r="K34" s="11"/>
      <c r="L34" s="11"/>
      <c r="M34" s="11"/>
      <c r="O34" s="7"/>
    </row>
  </sheetData>
  <sheetProtection selectLockedCells="1" selectUnlockedCells="1"/>
  <protectedRanges>
    <protectedRange sqref="C5:G7" name="Connext Member"/>
  </protectedRanges>
  <mergeCells count="1">
    <mergeCell ref="A3:G3"/>
  </mergeCells>
  <phoneticPr fontId="25" type="noConversion"/>
  <dataValidations disablePrompts="1" count="1">
    <dataValidation type="date" operator="greaterThan" allowBlank="1" showInputMessage="1" showErrorMessage="1" sqref="B1">
      <formula1>40664</formula1>
    </dataValidation>
  </dataValidations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zoomScale="115" zoomScaleNormal="115" workbookViewId="0">
      <selection activeCell="L12" sqref="L12"/>
    </sheetView>
  </sheetViews>
  <sheetFormatPr defaultRowHeight="12.75"/>
  <cols>
    <col min="10" max="10" width="12.28515625" customWidth="1"/>
  </cols>
  <sheetData/>
  <sheetProtection password="D309" sheet="1"/>
  <phoneticPr fontId="25" type="noConversion"/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H27"/>
  <sheetViews>
    <sheetView workbookViewId="0">
      <selection activeCell="K26" sqref="K26"/>
    </sheetView>
  </sheetViews>
  <sheetFormatPr defaultRowHeight="12.75"/>
  <cols>
    <col min="1" max="1" width="14.28515625" customWidth="1"/>
    <col min="3" max="3" width="16" bestFit="1" customWidth="1"/>
    <col min="4" max="7" width="13.85546875" bestFit="1" customWidth="1"/>
  </cols>
  <sheetData>
    <row r="5" spans="1:8">
      <c r="A5" s="13"/>
      <c r="B5" s="13"/>
      <c r="C5" s="13"/>
      <c r="D5" s="13"/>
      <c r="E5" s="13"/>
      <c r="F5" s="13"/>
      <c r="G5" s="13"/>
    </row>
    <row r="6" spans="1:8" ht="18" customHeight="1">
      <c r="A6" s="118" t="s">
        <v>27</v>
      </c>
      <c r="B6" s="118"/>
      <c r="C6" s="118"/>
      <c r="D6" s="118"/>
      <c r="E6" s="118"/>
      <c r="F6" s="118"/>
      <c r="G6" s="118"/>
    </row>
    <row r="7" spans="1:8">
      <c r="A7" s="14"/>
      <c r="B7" s="14"/>
      <c r="C7" s="14"/>
      <c r="D7" s="14"/>
      <c r="E7" s="14"/>
      <c r="F7" s="14"/>
      <c r="G7" s="14"/>
      <c r="H7" s="7"/>
    </row>
    <row r="8" spans="1:8" ht="15.75">
      <c r="A8" s="116" t="s">
        <v>0</v>
      </c>
      <c r="B8" s="117"/>
      <c r="C8" s="117"/>
      <c r="D8" s="117"/>
      <c r="E8" s="117"/>
      <c r="F8" s="117"/>
      <c r="G8" s="117"/>
      <c r="H8" s="7"/>
    </row>
    <row r="9" spans="1:8">
      <c r="A9" s="89" t="s">
        <v>1</v>
      </c>
      <c r="B9" s="89" t="s">
        <v>2</v>
      </c>
      <c r="C9" s="90" t="s">
        <v>4</v>
      </c>
      <c r="D9" s="90" t="s">
        <v>5</v>
      </c>
      <c r="E9" s="90" t="s">
        <v>6</v>
      </c>
      <c r="F9" s="90" t="s">
        <v>7</v>
      </c>
      <c r="G9" s="90" t="s">
        <v>8</v>
      </c>
      <c r="H9" s="7"/>
    </row>
    <row r="10" spans="1:8">
      <c r="A10" s="32" t="s">
        <v>46</v>
      </c>
      <c r="B10" s="32" t="s">
        <v>17</v>
      </c>
      <c r="C10" s="28">
        <f>(PMT(('COF All - Update Here'!C5)/12,36,-100000,1,0))/100000</f>
        <v>3.1101377075900723E-2</v>
      </c>
      <c r="D10" s="28">
        <f>(PMT(('COF All - Update Here'!D5)/12,48,-100000,1,0))/100000</f>
        <v>2.4169390095896331E-2</v>
      </c>
      <c r="E10" s="28">
        <f>(PMT(('COF All - Update Here'!E5)/12,60,-100000,1,0))/100000</f>
        <v>2.0028308058141507E-2</v>
      </c>
      <c r="F10" s="30"/>
      <c r="G10" s="30"/>
      <c r="H10" s="7"/>
    </row>
    <row r="11" spans="1:8">
      <c r="A11" s="32" t="s">
        <v>17</v>
      </c>
      <c r="B11" s="32" t="s">
        <v>14</v>
      </c>
      <c r="C11" s="28">
        <f>(PMT(('COF All - Update Here'!C6)/12,36,-100000,1,0))/100000</f>
        <v>3.0263348748654557E-2</v>
      </c>
      <c r="D11" s="28">
        <f>(PMT(('COF All - Update Here'!D6)/12,48,-100000,1,0))/100000</f>
        <v>2.332471122428878E-2</v>
      </c>
      <c r="E11" s="28">
        <f>(PMT(('COF All - Update Here'!E6)/12,60,-100000,1,0))/100000</f>
        <v>1.9170329875789326E-2</v>
      </c>
      <c r="F11" s="28">
        <f>(PMT(('COF All - Update Here'!F6)/12,72,-100000,1,0))/100000</f>
        <v>1.645501539013931E-2</v>
      </c>
      <c r="G11" s="28">
        <f>(PMT(('COF All - Update Here'!G6)/12,84,-100000,1,0))/100000</f>
        <v>1.4536655071344639E-2</v>
      </c>
      <c r="H11" s="7"/>
    </row>
    <row r="12" spans="1:8">
      <c r="A12" s="33" t="s">
        <v>14</v>
      </c>
      <c r="B12" s="33" t="s">
        <v>45</v>
      </c>
      <c r="C12" s="28">
        <f>(PMT(('COF All - Update Here'!C7)/12,36,-100000,1,0))/100000</f>
        <v>3.0195645678625579E-2</v>
      </c>
      <c r="D12" s="28">
        <f>(PMT(('COF All - Update Here'!D7)/12,48,-100000,1,0))/100000</f>
        <v>2.3256288495824257E-2</v>
      </c>
      <c r="E12" s="28">
        <f>(PMT(('COF All - Update Here'!E7)/12,60,-100000,1,0))/100000</f>
        <v>1.9101016993493855E-2</v>
      </c>
      <c r="F12" s="28">
        <f>(PMT(('COF All - Update Here'!F7)/12,72,-100000,1,0))/100000</f>
        <v>1.6408055701060957E-2</v>
      </c>
      <c r="G12" s="28">
        <f>(PMT(('COF All - Update Here'!G7)/12,84,-100000,1,0))/100000</f>
        <v>1.4488904806047385E-2</v>
      </c>
      <c r="H12" s="7"/>
    </row>
    <row r="13" spans="1:8">
      <c r="A13" s="14"/>
      <c r="B13" s="14"/>
      <c r="C13" s="14"/>
      <c r="D13" s="14"/>
      <c r="E13" s="14"/>
      <c r="F13" s="14"/>
      <c r="G13" s="14"/>
      <c r="H13" s="7"/>
    </row>
    <row r="14" spans="1:8">
      <c r="A14" s="7"/>
      <c r="B14" s="7"/>
      <c r="C14" s="14"/>
      <c r="D14" s="7"/>
      <c r="E14" s="7"/>
      <c r="F14" s="7"/>
      <c r="G14" s="7"/>
      <c r="H14" s="7"/>
    </row>
    <row r="15" spans="1:8" ht="18">
      <c r="A15" s="7"/>
      <c r="C15" s="13" t="s">
        <v>43</v>
      </c>
      <c r="D15" s="16"/>
      <c r="E15" s="7"/>
      <c r="F15" s="7"/>
      <c r="G15" s="7"/>
      <c r="H15" s="7"/>
    </row>
    <row r="16" spans="1:8" s="76" customFormat="1">
      <c r="A16" s="75"/>
      <c r="B16" s="75"/>
      <c r="C16" s="77" t="s">
        <v>55</v>
      </c>
      <c r="D16" s="75"/>
      <c r="E16" s="75"/>
      <c r="F16" s="75"/>
      <c r="G16" s="75"/>
      <c r="H16" s="75"/>
    </row>
    <row r="17" spans="1:8">
      <c r="A17" s="7"/>
      <c r="B17" s="7"/>
      <c r="C17" s="78" t="s">
        <v>44</v>
      </c>
      <c r="D17" s="79"/>
      <c r="E17" s="79"/>
      <c r="F17" s="79"/>
      <c r="G17" s="7"/>
      <c r="H17" s="7"/>
    </row>
    <row r="18" spans="1:8" ht="18">
      <c r="A18" s="7"/>
      <c r="B18" s="15"/>
      <c r="C18" s="79"/>
      <c r="D18" s="79"/>
      <c r="E18" s="79"/>
      <c r="F18" s="79"/>
      <c r="G18" s="7"/>
      <c r="H18" s="7"/>
    </row>
    <row r="19" spans="1:8" ht="18">
      <c r="A19" s="7"/>
      <c r="B19" s="7"/>
      <c r="C19" s="17"/>
      <c r="D19" s="16"/>
      <c r="E19" s="7"/>
      <c r="F19" s="7"/>
      <c r="G19" s="7"/>
      <c r="H19" s="7"/>
    </row>
    <row r="20" spans="1:8" ht="18">
      <c r="A20" s="7"/>
      <c r="B20" s="7"/>
      <c r="C20" s="16"/>
      <c r="D20" s="16"/>
      <c r="E20" s="7"/>
      <c r="F20" s="7"/>
      <c r="G20" s="7"/>
      <c r="H20" s="7"/>
    </row>
    <row r="21" spans="1:8" ht="14.25">
      <c r="A21" s="7"/>
      <c r="B21" s="7"/>
      <c r="C21" s="18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 ht="18">
      <c r="A23" s="7"/>
      <c r="B23" s="7"/>
      <c r="C23" s="16"/>
      <c r="D23" s="16"/>
      <c r="E23" s="7"/>
      <c r="F23" s="7"/>
      <c r="G23" s="7"/>
      <c r="H23" s="7"/>
    </row>
    <row r="24" spans="1:8" ht="18">
      <c r="A24" s="7"/>
      <c r="B24" s="7"/>
      <c r="C24" s="16"/>
      <c r="D24" s="16"/>
      <c r="E24" s="7"/>
      <c r="F24" s="7"/>
      <c r="G24" s="19"/>
      <c r="H24" s="7"/>
    </row>
    <row r="25" spans="1:8" ht="18">
      <c r="A25" s="7"/>
      <c r="B25" s="7"/>
      <c r="C25" s="16"/>
      <c r="D25" s="16"/>
      <c r="E25" s="7"/>
      <c r="F25" s="7"/>
      <c r="G25" s="19"/>
      <c r="H25" s="7"/>
    </row>
    <row r="26" spans="1:8">
      <c r="A26" s="7"/>
      <c r="B26" s="7"/>
      <c r="C26" s="7"/>
      <c r="D26" s="7"/>
      <c r="E26" s="7"/>
      <c r="F26" s="7"/>
      <c r="G26" s="7"/>
      <c r="H26" s="7"/>
    </row>
    <row r="27" spans="1:8">
      <c r="A27" s="7"/>
      <c r="B27" s="7"/>
      <c r="C27" s="7"/>
      <c r="D27" s="7"/>
      <c r="E27" s="7"/>
      <c r="F27" s="7"/>
      <c r="G27" s="7"/>
      <c r="H27" s="7"/>
    </row>
  </sheetData>
  <sheetProtection password="D5E4" sheet="1" objects="1" scenarios="1" selectLockedCells="1" selectUnlockedCells="1"/>
  <mergeCells count="2">
    <mergeCell ref="A8:G8"/>
    <mergeCell ref="A6:G6"/>
  </mergeCells>
  <phoneticPr fontId="25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Lease Proposal</vt:lpstr>
      <vt:lpstr>COF All - Update Here</vt:lpstr>
      <vt:lpstr>Application</vt:lpstr>
      <vt:lpstr>Lease Factors</vt:lpstr>
      <vt:lpstr>Application!Print_Area</vt:lpstr>
      <vt:lpstr>'Lease Factors'!Print_Area</vt:lpstr>
      <vt:lpstr>'Lease Proposal'!Print_Area</vt:lpstr>
    </vt:vector>
  </TitlesOfParts>
  <Company>Information Leasing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Cincinnati Bell - a Broadwing company</dc:title>
  <dc:subject>Created for Zaslavsky</dc:subject>
  <dc:creator>Christopher Toney</dc:creator>
  <dc:description>yld, yld, rate, yld, pmt</dc:description>
  <cp:lastModifiedBy>Linda Reed</cp:lastModifiedBy>
  <cp:lastPrinted>2019-03-19T18:38:31Z</cp:lastPrinted>
  <dcterms:created xsi:type="dcterms:W3CDTF">1998-03-04T21:30:41Z</dcterms:created>
  <dcterms:modified xsi:type="dcterms:W3CDTF">2019-07-01T19:33:18Z</dcterms:modified>
</cp:coreProperties>
</file>